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560" yWindow="560" windowWidth="25040" windowHeight="15500" tabRatio="500"/>
  </bookViews>
  <sheets>
    <sheet name="INCOME CALCULATOR" sheetId="2" r:id="rId1"/>
    <sheet name="DATA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" l="1"/>
  <c r="D6" i="2"/>
  <c r="D9" i="2"/>
  <c r="D14" i="2"/>
  <c r="D8" i="2"/>
  <c r="D11" i="2"/>
  <c r="D22" i="2"/>
  <c r="D26" i="2"/>
  <c r="D21" i="2"/>
  <c r="D25" i="2"/>
  <c r="D20" i="2"/>
  <c r="Q65" i="1"/>
  <c r="Q66" i="1"/>
  <c r="Q67" i="1"/>
  <c r="Q68" i="1"/>
  <c r="Q64" i="1"/>
  <c r="P75" i="1"/>
  <c r="D7" i="2"/>
  <c r="D5" i="2"/>
  <c r="J53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L53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J52" i="1"/>
  <c r="L52" i="1"/>
  <c r="J51" i="1"/>
  <c r="L51" i="1"/>
  <c r="J50" i="1"/>
  <c r="L50" i="1"/>
  <c r="J49" i="1"/>
  <c r="L49" i="1"/>
  <c r="J48" i="1"/>
  <c r="L48" i="1"/>
  <c r="J47" i="1"/>
  <c r="L47" i="1"/>
  <c r="J43" i="1"/>
  <c r="J32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L43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J42" i="1"/>
  <c r="L42" i="1"/>
  <c r="J41" i="1"/>
  <c r="L41" i="1"/>
  <c r="J40" i="1"/>
  <c r="L40" i="1"/>
  <c r="J39" i="1"/>
  <c r="L39" i="1"/>
  <c r="J38" i="1"/>
  <c r="L38" i="1"/>
  <c r="J37" i="1"/>
  <c r="L37" i="1"/>
  <c r="F33" i="1"/>
  <c r="F32" i="1"/>
  <c r="F31" i="1"/>
  <c r="F30" i="1"/>
  <c r="F29" i="1"/>
  <c r="F28" i="1"/>
  <c r="G28" i="1"/>
  <c r="G29" i="1"/>
  <c r="G30" i="1"/>
  <c r="G31" i="1"/>
  <c r="J31" i="1"/>
  <c r="E29" i="1"/>
  <c r="E30" i="1"/>
  <c r="E31" i="1"/>
  <c r="E32" i="1"/>
  <c r="E33" i="1"/>
  <c r="E28" i="1"/>
  <c r="F27" i="1"/>
  <c r="G27" i="1"/>
  <c r="G32" i="1"/>
  <c r="G33" i="1"/>
  <c r="J33" i="1"/>
  <c r="L33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L32" i="1"/>
  <c r="L31" i="1"/>
  <c r="J30" i="1"/>
  <c r="L30" i="1"/>
  <c r="J29" i="1"/>
  <c r="L29" i="1"/>
  <c r="J28" i="1"/>
  <c r="L28" i="1"/>
  <c r="J27" i="1"/>
  <c r="L27" i="1"/>
  <c r="J20" i="1"/>
  <c r="J19" i="1"/>
  <c r="L17" i="1"/>
  <c r="L18" i="1"/>
  <c r="L19" i="1"/>
  <c r="L20" i="1"/>
  <c r="L21" i="1"/>
  <c r="L22" i="1"/>
  <c r="L16" i="1"/>
  <c r="J22" i="1"/>
  <c r="J21" i="1"/>
  <c r="J17" i="1"/>
  <c r="J18" i="1"/>
  <c r="J16" i="1"/>
  <c r="G18" i="1"/>
  <c r="G19" i="1"/>
  <c r="G20" i="1"/>
  <c r="G21" i="1"/>
  <c r="G22" i="1"/>
  <c r="G17" i="1"/>
  <c r="G16" i="1"/>
  <c r="I22" i="1"/>
  <c r="I18" i="1"/>
  <c r="I19" i="1"/>
  <c r="I20" i="1"/>
  <c r="I21" i="1"/>
  <c r="I17" i="1"/>
  <c r="I16" i="1"/>
  <c r="H17" i="1"/>
  <c r="H18" i="1"/>
  <c r="H19" i="1"/>
  <c r="H20" i="1"/>
  <c r="H21" i="1"/>
  <c r="H22" i="1"/>
  <c r="H16" i="1"/>
  <c r="K3" i="1"/>
  <c r="M3" i="1"/>
  <c r="N3" i="1"/>
  <c r="F22" i="1"/>
  <c r="F21" i="1"/>
  <c r="F20" i="1"/>
  <c r="F19" i="1"/>
  <c r="F18" i="1"/>
  <c r="F17" i="1"/>
  <c r="F16" i="1"/>
  <c r="F13" i="1"/>
  <c r="F12" i="1"/>
  <c r="F11" i="1"/>
</calcChain>
</file>

<file path=xl/sharedStrings.xml><?xml version="1.0" encoding="utf-8"?>
<sst xmlns="http://schemas.openxmlformats.org/spreadsheetml/2006/main" count="283" uniqueCount="98">
  <si>
    <t>Income Goal Calculator</t>
  </si>
  <si>
    <t>Desired dōTERRA Income</t>
  </si>
  <si>
    <t>Income Needed from Power of 3 bonus</t>
  </si>
  <si>
    <t>Income Needed from Fast Start Bonus</t>
  </si>
  <si>
    <t>Income Needed from Unilevel</t>
  </si>
  <si>
    <t>Level 3 Full</t>
  </si>
  <si>
    <t>Level 2 Full</t>
  </si>
  <si>
    <t>Level 1 Full</t>
  </si>
  <si>
    <t>Personal Enrollmenets</t>
  </si>
  <si>
    <t>Two deep Enrollments</t>
  </si>
  <si>
    <t>Three deep Enrollments</t>
  </si>
  <si>
    <t>First Level</t>
  </si>
  <si>
    <t>Second Level</t>
  </si>
  <si>
    <t>Third Level</t>
  </si>
  <si>
    <t>Fourth Level</t>
  </si>
  <si>
    <t>Fifth Level</t>
  </si>
  <si>
    <t>Sixth Level</t>
  </si>
  <si>
    <t>Seventh Level</t>
  </si>
  <si>
    <t>if amount is between 50-240</t>
  </si>
  <si>
    <t>Average Order Amount</t>
  </si>
  <si>
    <t>desired-po3-unilev</t>
  </si>
  <si>
    <t>volume per level</t>
  </si>
  <si>
    <t>Cum volume</t>
  </si>
  <si>
    <t>Pay/level</t>
  </si>
  <si>
    <t>Cum Pay</t>
  </si>
  <si>
    <t>Power of 3</t>
  </si>
  <si>
    <t>Level 1</t>
  </si>
  <si>
    <t>Level 2</t>
  </si>
  <si>
    <t>Level 3</t>
  </si>
  <si>
    <t>New Enrollments</t>
  </si>
  <si>
    <t>OV</t>
  </si>
  <si>
    <t>volume will be here, as soon as you make 250 you will make 300 if you have PO3 2 levels</t>
  </si>
  <si>
    <t>Silver</t>
  </si>
  <si>
    <t>Rank</t>
  </si>
  <si>
    <t>Bonus</t>
  </si>
  <si>
    <t>Gold</t>
  </si>
  <si>
    <t>Pay with rank bonus</t>
  </si>
  <si>
    <t>po3</t>
  </si>
  <si>
    <t>total</t>
  </si>
  <si>
    <t>Level 3 x 2</t>
  </si>
  <si>
    <t>rank</t>
  </si>
  <si>
    <t>consultant</t>
  </si>
  <si>
    <t>Director</t>
  </si>
  <si>
    <t>Elite</t>
  </si>
  <si>
    <t>Platinum</t>
  </si>
  <si>
    <t>presidential</t>
  </si>
  <si>
    <t>diamond or blue diamond</t>
  </si>
  <si>
    <t>DIAMOND</t>
  </si>
  <si>
    <t>Diamond</t>
  </si>
  <si>
    <t>BLUE Diamond</t>
  </si>
  <si>
    <t>Blue Diamond</t>
  </si>
  <si>
    <t xml:space="preserve">diamond </t>
  </si>
  <si>
    <t>blue diamond</t>
  </si>
  <si>
    <t>Executive</t>
  </si>
  <si>
    <t>Premier</t>
  </si>
  <si>
    <t>Average Time Months</t>
  </si>
  <si>
    <t>Presidential Diamond</t>
  </si>
  <si>
    <t>PRESIDENTIAL Diamond</t>
  </si>
  <si>
    <t>PRES diamond</t>
  </si>
  <si>
    <t>CALL ME</t>
  </si>
  <si>
    <t>Desired dōTERRA Income per Month</t>
  </si>
  <si>
    <t>Your Power of 3 will be at:</t>
  </si>
  <si>
    <t>The Average Time to Get Here is:</t>
  </si>
  <si>
    <t>Months</t>
  </si>
  <si>
    <t>Your Rank Will Most Likely be:</t>
  </si>
  <si>
    <t>Your Organization Volume will be approx.</t>
  </si>
  <si>
    <t>YOU</t>
  </si>
  <si>
    <t>ARE</t>
  </si>
  <si>
    <t>AN</t>
  </si>
  <si>
    <t>IDIOT</t>
  </si>
  <si>
    <t>!!!!!!!!!</t>
  </si>
  <si>
    <t>Number of People Ordering Monthly:</t>
  </si>
  <si>
    <t>Average Amount of Monthly Order:</t>
  </si>
  <si>
    <t>Desired dōTERRA Rank</t>
  </si>
  <si>
    <t>Average Time to Rank:</t>
  </si>
  <si>
    <t>Financial and Rank Goal Calculator</t>
  </si>
  <si>
    <t>Number of Team Enrollments Needed/Month</t>
  </si>
  <si>
    <t>Average Time to Rank</t>
  </si>
  <si>
    <t>Manager</t>
  </si>
  <si>
    <t>months</t>
  </si>
  <si>
    <t>minimum volume</t>
  </si>
  <si>
    <t>Wellness Advocate</t>
  </si>
  <si>
    <t>conservative avg Volume to rank</t>
  </si>
  <si>
    <t>Rank Code</t>
  </si>
  <si>
    <t>Power of 3 Bonus Levels Defined:</t>
  </si>
  <si>
    <t>Minimum Number of People Ordering Monthly</t>
  </si>
  <si>
    <t>More Realistic # Team Enrollments needed/month</t>
  </si>
  <si>
    <t>To Reduce the amount of time necessary to get a larger Monthly Paycheck, Focus on reaching your Power of 3 Third Level Bonus</t>
  </si>
  <si>
    <t>To Reduce the amount of time necessary to get a larger Monthly Paycheck, Focus on reaching the rank of Diamond</t>
  </si>
  <si>
    <t>Good Goal</t>
  </si>
  <si>
    <t>Comments</t>
  </si>
  <si>
    <t>You can do better!</t>
  </si>
  <si>
    <t xml:space="preserve">Want to get there faster?  How many months would you like? </t>
  </si>
  <si>
    <t>diamond</t>
  </si>
  <si>
    <t>New Team enrollments needed/month (if structured perfectly)</t>
  </si>
  <si>
    <t>Then New Team enrollments needed/ month would be: (if structered perfectly)</t>
  </si>
  <si>
    <t>Conservative Est. # of People Ordering Monthly (more realistic-if structure not perfect)</t>
  </si>
  <si>
    <t>How many months do I want to do it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</si>
</sst>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[$$-409]* #,##0.00_);_([$$-409]* \(#,##0.00\);_([$$-409]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2"/>
      <name val="Calibri"/>
      <scheme val="minor"/>
    </font>
    <font>
      <sz val="24"/>
      <color theme="2"/>
      <name val="Calibri"/>
      <scheme val="minor"/>
    </font>
    <font>
      <sz val="16"/>
      <color theme="1"/>
      <name val="Calibri"/>
      <scheme val="minor"/>
    </font>
    <font>
      <b/>
      <sz val="16"/>
      <color theme="2"/>
      <name val="Calibri"/>
      <scheme val="minor"/>
    </font>
    <font>
      <b/>
      <sz val="16"/>
      <color theme="1"/>
      <name val="Calibri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sz val="16"/>
      <color theme="2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1" xfId="0" applyFill="1" applyBorder="1"/>
    <xf numFmtId="0" fontId="5" fillId="0" borderId="0" xfId="0" applyFont="1"/>
    <xf numFmtId="165" fontId="0" fillId="0" borderId="0" xfId="1" applyNumberFormat="1" applyFont="1"/>
    <xf numFmtId="0" fontId="6" fillId="5" borderId="0" xfId="0" applyFont="1" applyFill="1"/>
    <xf numFmtId="0" fontId="7" fillId="5" borderId="0" xfId="0" applyFont="1" applyFill="1"/>
    <xf numFmtId="0" fontId="8" fillId="0" borderId="0" xfId="0" applyFont="1"/>
    <xf numFmtId="0" fontId="9" fillId="5" borderId="0" xfId="0" applyFont="1" applyFill="1" applyAlignment="1">
      <alignment horizontal="right"/>
    </xf>
    <xf numFmtId="165" fontId="9" fillId="5" borderId="0" xfId="1" applyNumberFormat="1" applyFont="1" applyFill="1" applyAlignment="1">
      <alignment horizontal="right"/>
    </xf>
    <xf numFmtId="0" fontId="2" fillId="2" borderId="0" xfId="0" applyFont="1" applyFill="1"/>
    <xf numFmtId="0" fontId="2" fillId="0" borderId="0" xfId="0" applyFont="1"/>
    <xf numFmtId="0" fontId="10" fillId="0" borderId="0" xfId="0" applyFont="1"/>
    <xf numFmtId="165" fontId="9" fillId="5" borderId="0" xfId="0" applyNumberFormat="1" applyFont="1" applyFill="1"/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9" fillId="5" borderId="0" xfId="0" applyFont="1" applyFill="1"/>
    <xf numFmtId="1" fontId="9" fillId="5" borderId="0" xfId="0" applyNumberFormat="1" applyFont="1" applyFill="1"/>
    <xf numFmtId="0" fontId="12" fillId="4" borderId="3" xfId="0" applyFont="1" applyFill="1" applyBorder="1" applyAlignment="1">
      <alignment horizontal="right"/>
    </xf>
    <xf numFmtId="0" fontId="10" fillId="4" borderId="3" xfId="0" applyFont="1" applyFill="1" applyBorder="1"/>
    <xf numFmtId="166" fontId="12" fillId="4" borderId="2" xfId="0" applyNumberFormat="1" applyFont="1" applyFill="1" applyBorder="1"/>
    <xf numFmtId="164" fontId="0" fillId="0" borderId="0" xfId="0" applyNumberFormat="1"/>
    <xf numFmtId="165" fontId="9" fillId="5" borderId="0" xfId="0" applyNumberFormat="1" applyFont="1" applyFill="1" applyAlignment="1">
      <alignment horizontal="right"/>
    </xf>
    <xf numFmtId="0" fontId="10" fillId="4" borderId="4" xfId="0" applyFont="1" applyFill="1" applyBorder="1"/>
    <xf numFmtId="0" fontId="14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0" fillId="5" borderId="0" xfId="0" applyFill="1"/>
    <xf numFmtId="0" fontId="13" fillId="5" borderId="0" xfId="0" applyFont="1" applyFill="1"/>
  </cellXfs>
  <cellStyles count="4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2</xdr:row>
      <xdr:rowOff>25400</xdr:rowOff>
    </xdr:from>
    <xdr:to>
      <xdr:col>5</xdr:col>
      <xdr:colOff>4203700</xdr:colOff>
      <xdr:row>10</xdr:row>
      <xdr:rowOff>241300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609600"/>
          <a:ext cx="41910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2" workbookViewId="0">
      <selection activeCell="D11" sqref="D11"/>
    </sheetView>
  </sheetViews>
  <sheetFormatPr baseColWidth="10" defaultRowHeight="15" x14ac:dyDescent="0"/>
  <cols>
    <col min="1" max="1" width="4.83203125" style="1" customWidth="1"/>
    <col min="2" max="2" width="20.5" bestFit="1" customWidth="1"/>
    <col min="3" max="3" width="74.33203125" customWidth="1"/>
    <col min="4" max="4" width="14.1640625" bestFit="1" customWidth="1"/>
    <col min="6" max="6" width="143.6640625" customWidth="1"/>
  </cols>
  <sheetData>
    <row r="1" spans="1:6" s="5" customFormat="1" ht="30">
      <c r="B1" s="6" t="s">
        <v>75</v>
      </c>
    </row>
    <row r="2" spans="1:6" ht="19" thickBot="1">
      <c r="F2" s="25" t="s">
        <v>84</v>
      </c>
    </row>
    <row r="3" spans="1:6" s="15" customFormat="1" ht="27" thickTop="1" thickBot="1">
      <c r="A3" s="14"/>
      <c r="B3" s="21">
        <v>5000</v>
      </c>
      <c r="C3" s="15" t="s">
        <v>60</v>
      </c>
    </row>
    <row r="4" spans="1:6" ht="16" thickTop="1"/>
    <row r="5" spans="1:6" ht="20">
      <c r="B5" s="12" t="s">
        <v>61</v>
      </c>
      <c r="C5" s="12"/>
      <c r="D5" s="8" t="str">
        <f>VLOOKUP(B3,DATA!B55:K91,5,TRUE)</f>
        <v>Level 3</v>
      </c>
      <c r="E5" s="7"/>
    </row>
    <row r="6" spans="1:6" ht="20">
      <c r="B6" s="12" t="s">
        <v>65</v>
      </c>
      <c r="C6" s="12"/>
      <c r="D6" s="9">
        <f>VLOOKUP(B3,DATA!B55:K91,7,TRUE)</f>
        <v>40001</v>
      </c>
      <c r="E6" s="12" t="s">
        <v>30</v>
      </c>
    </row>
    <row r="7" spans="1:6" ht="20">
      <c r="B7" s="12" t="s">
        <v>64</v>
      </c>
      <c r="C7" s="12"/>
      <c r="D7" s="8" t="str">
        <f>VLOOKUP(B3,DATA!B55:K91,8,TRUE)</f>
        <v>Platinum</v>
      </c>
      <c r="E7" s="12"/>
    </row>
    <row r="8" spans="1:6" ht="20">
      <c r="B8" s="12" t="s">
        <v>62</v>
      </c>
      <c r="C8" s="12"/>
      <c r="D8" s="8">
        <f>VLOOKUP(B3,DATA!B55:K91,10,TRUE)</f>
        <v>23</v>
      </c>
      <c r="E8" s="12" t="s">
        <v>63</v>
      </c>
    </row>
    <row r="9" spans="1:6" s="11" customFormat="1" ht="20">
      <c r="A9" s="10"/>
      <c r="B9" s="12" t="s">
        <v>71</v>
      </c>
      <c r="C9" s="12"/>
      <c r="D9" s="13">
        <f>D6/D10</f>
        <v>320.00799999999998</v>
      </c>
    </row>
    <row r="10" spans="1:6" ht="20">
      <c r="B10" s="12" t="s">
        <v>72</v>
      </c>
      <c r="C10" s="12"/>
      <c r="D10" s="20">
        <v>125</v>
      </c>
    </row>
    <row r="11" spans="1:6" ht="20">
      <c r="B11" s="12" t="s">
        <v>94</v>
      </c>
      <c r="D11" s="13">
        <f>D9/D8</f>
        <v>13.913391304347826</v>
      </c>
    </row>
    <row r="12" spans="1:6" ht="20">
      <c r="B12" s="12"/>
      <c r="D12" s="22"/>
      <c r="F12" s="12"/>
    </row>
    <row r="13" spans="1:6" ht="20">
      <c r="B13" s="12" t="s">
        <v>92</v>
      </c>
      <c r="D13" s="24">
        <v>12</v>
      </c>
      <c r="F13" s="26"/>
    </row>
    <row r="14" spans="1:6" ht="20">
      <c r="B14" s="12" t="s">
        <v>95</v>
      </c>
      <c r="D14" s="23">
        <f>D9/D13</f>
        <v>26.667333333333332</v>
      </c>
    </row>
    <row r="16" spans="1:6" ht="20">
      <c r="B16" s="12" t="s">
        <v>90</v>
      </c>
    </row>
    <row r="17" spans="1:6" ht="20">
      <c r="B17" s="28" t="str">
        <f>VLOOKUP(B3,DATA!B55:K91,4,TRUE)</f>
        <v>Good Goal</v>
      </c>
      <c r="C17" s="27"/>
      <c r="D17" s="27"/>
      <c r="E17" s="27"/>
      <c r="F17" s="27"/>
    </row>
    <row r="19" spans="1:6" s="15" customFormat="1" ht="25">
      <c r="A19" s="14"/>
      <c r="B19" s="19" t="s">
        <v>93</v>
      </c>
      <c r="C19" s="15" t="s">
        <v>73</v>
      </c>
    </row>
    <row r="20" spans="1:6" s="12" customFormat="1" ht="20">
      <c r="A20" s="16"/>
      <c r="C20" s="12" t="s">
        <v>74</v>
      </c>
      <c r="D20" s="17">
        <f>VLOOKUP(B19,DATA!N64:R75,2,FALSE)</f>
        <v>23</v>
      </c>
    </row>
    <row r="21" spans="1:6" s="12" customFormat="1" ht="20">
      <c r="A21" s="16"/>
      <c r="C21" s="12" t="s">
        <v>85</v>
      </c>
      <c r="D21" s="17">
        <f>(VLOOKUP(B19,DATA!N65:R76,3,FALSE)/D23)</f>
        <v>360</v>
      </c>
    </row>
    <row r="22" spans="1:6" s="12" customFormat="1" ht="20">
      <c r="A22" s="16"/>
      <c r="C22" s="12" t="s">
        <v>96</v>
      </c>
      <c r="D22" s="18">
        <f>VLOOKUP(B19,DATA!N66:R77,4,FALSE)/D23</f>
        <v>500</v>
      </c>
    </row>
    <row r="23" spans="1:6" s="12" customFormat="1" ht="20">
      <c r="A23" s="16"/>
      <c r="C23" s="12" t="s">
        <v>72</v>
      </c>
      <c r="D23" s="20">
        <v>100</v>
      </c>
    </row>
    <row r="24" spans="1:6" s="12" customFormat="1" ht="20">
      <c r="A24" s="16"/>
      <c r="C24" s="12" t="s">
        <v>97</v>
      </c>
      <c r="D24" s="20">
        <v>10</v>
      </c>
    </row>
    <row r="25" spans="1:6" s="12" customFormat="1" ht="20">
      <c r="A25" s="16"/>
      <c r="C25" s="12" t="s">
        <v>76</v>
      </c>
      <c r="D25" s="17">
        <f>D21/D24</f>
        <v>36</v>
      </c>
    </row>
    <row r="26" spans="1:6" s="12" customFormat="1" ht="20">
      <c r="A26" s="16"/>
      <c r="C26" s="12" t="s">
        <v>86</v>
      </c>
      <c r="D26" s="17">
        <f>D22/D24</f>
        <v>50</v>
      </c>
    </row>
  </sheetData>
  <pageMargins left="0.75" right="0.75" top="1" bottom="1" header="0.5" footer="0.5"/>
  <pageSetup orientation="portrait" horizontalDpi="4294967292" verticalDpi="4294967292"/>
  <ignoredErrors>
    <ignoredError sqref="B17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43" workbookViewId="0">
      <selection activeCell="B66" sqref="B66"/>
    </sheetView>
  </sheetViews>
  <sheetFormatPr baseColWidth="10" defaultRowHeight="15" x14ac:dyDescent="0"/>
  <cols>
    <col min="1" max="1" width="3.5" style="1" customWidth="1"/>
    <col min="2" max="2" width="15.1640625" customWidth="1"/>
    <col min="3" max="3" width="12.1640625" customWidth="1"/>
    <col min="5" max="5" width="19.83203125" customWidth="1"/>
    <col min="8" max="8" width="14.1640625" bestFit="1" customWidth="1"/>
    <col min="14" max="14" width="18.83203125" customWidth="1"/>
  </cols>
  <sheetData>
    <row r="1" spans="2:14">
      <c r="B1" t="s">
        <v>0</v>
      </c>
      <c r="H1" t="s">
        <v>19</v>
      </c>
      <c r="J1">
        <v>125</v>
      </c>
    </row>
    <row r="2" spans="2:14" ht="16" thickBot="1">
      <c r="K2" t="s">
        <v>20</v>
      </c>
    </row>
    <row r="3" spans="2:14" ht="16" thickBot="1">
      <c r="B3" s="2">
        <v>200</v>
      </c>
      <c r="C3" t="s">
        <v>1</v>
      </c>
      <c r="H3" t="s">
        <v>18</v>
      </c>
      <c r="K3">
        <f>B3-E6-F16</f>
        <v>142.5</v>
      </c>
      <c r="M3">
        <f>K3-F11</f>
        <v>67.5</v>
      </c>
      <c r="N3">
        <f>M3-F12</f>
        <v>5</v>
      </c>
    </row>
    <row r="5" spans="2:14">
      <c r="B5" t="s">
        <v>2</v>
      </c>
    </row>
    <row r="6" spans="2:14">
      <c r="C6" t="s">
        <v>7</v>
      </c>
      <c r="E6">
        <v>50</v>
      </c>
    </row>
    <row r="7" spans="2:14">
      <c r="C7" t="s">
        <v>6</v>
      </c>
      <c r="E7">
        <v>250</v>
      </c>
    </row>
    <row r="8" spans="2:14">
      <c r="C8" t="s">
        <v>5</v>
      </c>
      <c r="E8">
        <v>1500</v>
      </c>
    </row>
    <row r="10" spans="2:14">
      <c r="B10" t="s">
        <v>3</v>
      </c>
    </row>
    <row r="11" spans="2:14">
      <c r="C11" t="s">
        <v>8</v>
      </c>
      <c r="E11">
        <v>3</v>
      </c>
      <c r="F11">
        <f>E11*J1*0.2</f>
        <v>75</v>
      </c>
    </row>
    <row r="12" spans="2:14">
      <c r="C12" t="s">
        <v>9</v>
      </c>
      <c r="E12">
        <v>5</v>
      </c>
      <c r="F12">
        <f>E12*J1*0.1</f>
        <v>62.5</v>
      </c>
    </row>
    <row r="13" spans="2:14">
      <c r="C13" t="s">
        <v>10</v>
      </c>
      <c r="E13">
        <v>5</v>
      </c>
      <c r="F13">
        <f>E13*J1*0.05</f>
        <v>31.25</v>
      </c>
    </row>
    <row r="14" spans="2:14">
      <c r="J14" t="s">
        <v>36</v>
      </c>
    </row>
    <row r="15" spans="2:14">
      <c r="B15" t="s">
        <v>4</v>
      </c>
      <c r="F15" t="s">
        <v>23</v>
      </c>
      <c r="G15" t="s">
        <v>24</v>
      </c>
      <c r="H15" t="s">
        <v>21</v>
      </c>
      <c r="I15" t="s">
        <v>22</v>
      </c>
      <c r="K15" t="s">
        <v>37</v>
      </c>
      <c r="L15" t="s">
        <v>38</v>
      </c>
      <c r="N15" t="s">
        <v>40</v>
      </c>
    </row>
    <row r="16" spans="2:14">
      <c r="C16" t="s">
        <v>11</v>
      </c>
      <c r="E16">
        <v>3</v>
      </c>
      <c r="F16">
        <f>E16*0.02*J1</f>
        <v>7.5</v>
      </c>
      <c r="G16">
        <f>F16</f>
        <v>7.5</v>
      </c>
      <c r="H16">
        <f>E16*$J$1</f>
        <v>375</v>
      </c>
      <c r="I16">
        <f>H16</f>
        <v>375</v>
      </c>
      <c r="J16">
        <f>G16</f>
        <v>7.5</v>
      </c>
      <c r="K16">
        <v>0</v>
      </c>
      <c r="L16">
        <f>J16+K16</f>
        <v>7.5</v>
      </c>
      <c r="N16" t="s">
        <v>41</v>
      </c>
    </row>
    <row r="17" spans="2:14">
      <c r="C17" t="s">
        <v>12</v>
      </c>
      <c r="E17">
        <v>9</v>
      </c>
      <c r="F17">
        <f>E17*J1*0.03</f>
        <v>33.75</v>
      </c>
      <c r="G17">
        <f>G16+F17</f>
        <v>41.25</v>
      </c>
      <c r="H17">
        <f t="shared" ref="H17:H22" si="0">E17*$J$1</f>
        <v>1125</v>
      </c>
      <c r="I17">
        <f>I16+H17</f>
        <v>1500</v>
      </c>
      <c r="J17">
        <f t="shared" ref="J17:J18" si="1">G17</f>
        <v>41.25</v>
      </c>
      <c r="K17">
        <v>50</v>
      </c>
      <c r="L17">
        <f t="shared" ref="L17:L22" si="2">J17+K17</f>
        <v>91.25</v>
      </c>
      <c r="N17" t="s">
        <v>42</v>
      </c>
    </row>
    <row r="18" spans="2:14">
      <c r="C18" t="s">
        <v>13</v>
      </c>
      <c r="E18">
        <v>27</v>
      </c>
      <c r="F18">
        <f>E18*J1*0.05</f>
        <v>168.75</v>
      </c>
      <c r="G18">
        <f t="shared" ref="G18:G22" si="3">G17+F18</f>
        <v>210</v>
      </c>
      <c r="H18">
        <f t="shared" si="0"/>
        <v>3375</v>
      </c>
      <c r="I18">
        <f t="shared" ref="I18:I21" si="4">I17+H18</f>
        <v>4875</v>
      </c>
      <c r="J18">
        <f t="shared" si="1"/>
        <v>210</v>
      </c>
      <c r="K18">
        <v>250</v>
      </c>
      <c r="L18">
        <f t="shared" si="2"/>
        <v>460</v>
      </c>
      <c r="N18" t="s">
        <v>43</v>
      </c>
    </row>
    <row r="19" spans="2:14">
      <c r="C19" t="s">
        <v>14</v>
      </c>
      <c r="E19">
        <v>81</v>
      </c>
      <c r="F19">
        <f>E19*J1*0.05</f>
        <v>506.25</v>
      </c>
      <c r="G19">
        <f t="shared" si="3"/>
        <v>716.25</v>
      </c>
      <c r="H19">
        <f t="shared" si="0"/>
        <v>10125</v>
      </c>
      <c r="I19">
        <f t="shared" si="4"/>
        <v>15000</v>
      </c>
      <c r="J19">
        <f>G19+150</f>
        <v>866.25</v>
      </c>
      <c r="K19">
        <v>1500</v>
      </c>
      <c r="L19">
        <f t="shared" si="2"/>
        <v>2366.25</v>
      </c>
      <c r="N19" t="s">
        <v>32</v>
      </c>
    </row>
    <row r="20" spans="2:14">
      <c r="C20" t="s">
        <v>15</v>
      </c>
      <c r="E20">
        <v>243</v>
      </c>
      <c r="F20">
        <f>E20*J1*0.06</f>
        <v>1822.5</v>
      </c>
      <c r="G20">
        <f t="shared" si="3"/>
        <v>2538.75</v>
      </c>
      <c r="H20">
        <f t="shared" si="0"/>
        <v>30375</v>
      </c>
      <c r="I20">
        <f t="shared" si="4"/>
        <v>45375</v>
      </c>
      <c r="J20">
        <f>G20+1500</f>
        <v>4038.75</v>
      </c>
      <c r="K20">
        <v>1500</v>
      </c>
      <c r="L20">
        <f t="shared" si="2"/>
        <v>5538.75</v>
      </c>
      <c r="N20" t="s">
        <v>44</v>
      </c>
    </row>
    <row r="21" spans="2:14">
      <c r="C21" t="s">
        <v>16</v>
      </c>
      <c r="E21">
        <v>740</v>
      </c>
      <c r="F21">
        <f>E21*J1*0.06</f>
        <v>5550</v>
      </c>
      <c r="G21">
        <f t="shared" si="3"/>
        <v>8088.75</v>
      </c>
      <c r="H21">
        <f t="shared" si="0"/>
        <v>92500</v>
      </c>
      <c r="I21">
        <f t="shared" si="4"/>
        <v>137875</v>
      </c>
      <c r="J21">
        <f>G21+16000</f>
        <v>24088.75</v>
      </c>
      <c r="K21">
        <v>1500</v>
      </c>
      <c r="L21">
        <f t="shared" si="2"/>
        <v>25588.75</v>
      </c>
      <c r="N21" t="s">
        <v>46</v>
      </c>
    </row>
    <row r="22" spans="2:14">
      <c r="C22" t="s">
        <v>17</v>
      </c>
      <c r="E22">
        <v>2100</v>
      </c>
      <c r="F22">
        <f>E22*J1*0.07</f>
        <v>18375</v>
      </c>
      <c r="G22">
        <f t="shared" si="3"/>
        <v>26463.75</v>
      </c>
      <c r="H22">
        <f t="shared" si="0"/>
        <v>262500</v>
      </c>
      <c r="I22">
        <f>I21+H22</f>
        <v>400375</v>
      </c>
      <c r="J22">
        <f>G22+28000</f>
        <v>54463.75</v>
      </c>
      <c r="K22">
        <v>1500</v>
      </c>
      <c r="L22">
        <f t="shared" si="2"/>
        <v>55963.75</v>
      </c>
      <c r="N22" t="s">
        <v>45</v>
      </c>
    </row>
    <row r="25" spans="2:14">
      <c r="B25" t="s">
        <v>47</v>
      </c>
      <c r="J25" t="s">
        <v>36</v>
      </c>
    </row>
    <row r="26" spans="2:14">
      <c r="B26" t="s">
        <v>4</v>
      </c>
      <c r="F26" t="s">
        <v>23</v>
      </c>
      <c r="G26" t="s">
        <v>24</v>
      </c>
      <c r="H26" t="s">
        <v>21</v>
      </c>
      <c r="I26" t="s">
        <v>22</v>
      </c>
      <c r="K26" t="s">
        <v>37</v>
      </c>
      <c r="L26" t="s">
        <v>38</v>
      </c>
      <c r="N26" t="s">
        <v>40</v>
      </c>
    </row>
    <row r="27" spans="2:14">
      <c r="C27" t="s">
        <v>11</v>
      </c>
      <c r="E27">
        <v>4</v>
      </c>
      <c r="F27">
        <f>E27*0.02*$J$1</f>
        <v>10</v>
      </c>
      <c r="G27">
        <f>F27</f>
        <v>10</v>
      </c>
      <c r="H27">
        <f>E27*$J$1</f>
        <v>500</v>
      </c>
      <c r="I27">
        <f>H27</f>
        <v>500</v>
      </c>
      <c r="J27">
        <f>G27</f>
        <v>10</v>
      </c>
      <c r="K27">
        <v>0</v>
      </c>
      <c r="L27">
        <f>J27+K27</f>
        <v>10</v>
      </c>
      <c r="N27" t="s">
        <v>41</v>
      </c>
    </row>
    <row r="28" spans="2:14">
      <c r="C28" t="s">
        <v>12</v>
      </c>
      <c r="E28">
        <f>E27*3</f>
        <v>12</v>
      </c>
      <c r="F28">
        <f>E28*0.03*$J$1</f>
        <v>45</v>
      </c>
      <c r="G28">
        <f>G27+F28</f>
        <v>55</v>
      </c>
      <c r="H28">
        <f t="shared" ref="H28:H33" si="5">E28*$J$1</f>
        <v>1500</v>
      </c>
      <c r="I28">
        <f>I27+H28</f>
        <v>2000</v>
      </c>
      <c r="J28">
        <f t="shared" ref="J28:J29" si="6">G28</f>
        <v>55</v>
      </c>
      <c r="K28">
        <v>50</v>
      </c>
      <c r="L28">
        <f t="shared" ref="L28:L33" si="7">J28+K28</f>
        <v>105</v>
      </c>
      <c r="N28" t="s">
        <v>42</v>
      </c>
    </row>
    <row r="29" spans="2:14">
      <c r="C29" t="s">
        <v>13</v>
      </c>
      <c r="E29">
        <f t="shared" ref="E29:E33" si="8">E28*3</f>
        <v>36</v>
      </c>
      <c r="F29">
        <f>E29*0.05*$J$1</f>
        <v>225</v>
      </c>
      <c r="G29">
        <f t="shared" ref="G29:G33" si="9">G28+F29</f>
        <v>280</v>
      </c>
      <c r="H29">
        <f t="shared" si="5"/>
        <v>4500</v>
      </c>
      <c r="I29">
        <f t="shared" ref="I29:I32" si="10">I28+H29</f>
        <v>6500</v>
      </c>
      <c r="J29">
        <f t="shared" si="6"/>
        <v>280</v>
      </c>
      <c r="K29">
        <v>250</v>
      </c>
      <c r="L29">
        <f t="shared" si="7"/>
        <v>530</v>
      </c>
      <c r="N29" t="s">
        <v>43</v>
      </c>
    </row>
    <row r="30" spans="2:14">
      <c r="C30" t="s">
        <v>14</v>
      </c>
      <c r="E30">
        <f t="shared" si="8"/>
        <v>108</v>
      </c>
      <c r="F30">
        <f>E30*0.05*$J$1</f>
        <v>675</v>
      </c>
      <c r="G30">
        <f t="shared" si="9"/>
        <v>955</v>
      </c>
      <c r="H30">
        <f t="shared" si="5"/>
        <v>13500</v>
      </c>
      <c r="I30">
        <f t="shared" si="10"/>
        <v>20000</v>
      </c>
      <c r="J30">
        <f>G30+150</f>
        <v>1105</v>
      </c>
      <c r="K30">
        <v>1500</v>
      </c>
      <c r="L30">
        <f t="shared" si="7"/>
        <v>2605</v>
      </c>
      <c r="N30" t="s">
        <v>32</v>
      </c>
    </row>
    <row r="31" spans="2:14">
      <c r="C31" t="s">
        <v>15</v>
      </c>
      <c r="E31">
        <f t="shared" si="8"/>
        <v>324</v>
      </c>
      <c r="F31">
        <f>E31*0.06*$J$1</f>
        <v>2429.9999999999995</v>
      </c>
      <c r="G31">
        <f t="shared" si="9"/>
        <v>3384.9999999999995</v>
      </c>
      <c r="H31">
        <f t="shared" si="5"/>
        <v>40500</v>
      </c>
      <c r="I31">
        <f t="shared" si="10"/>
        <v>60500</v>
      </c>
      <c r="J31">
        <f>G31+7000</f>
        <v>10385</v>
      </c>
      <c r="K31">
        <v>1500</v>
      </c>
      <c r="L31">
        <f t="shared" si="7"/>
        <v>11885</v>
      </c>
      <c r="N31" t="s">
        <v>48</v>
      </c>
    </row>
    <row r="32" spans="2:14">
      <c r="C32" t="s">
        <v>16</v>
      </c>
      <c r="E32">
        <f t="shared" si="8"/>
        <v>972</v>
      </c>
      <c r="F32">
        <f>E32*0.06*$J$1</f>
        <v>7290</v>
      </c>
      <c r="G32">
        <f t="shared" si="9"/>
        <v>10675</v>
      </c>
      <c r="H32">
        <f t="shared" si="5"/>
        <v>121500</v>
      </c>
      <c r="I32">
        <f t="shared" si="10"/>
        <v>182000</v>
      </c>
      <c r="J32">
        <f>G32+7000</f>
        <v>17675</v>
      </c>
      <c r="K32">
        <v>1500</v>
      </c>
      <c r="L32">
        <f t="shared" si="7"/>
        <v>19175</v>
      </c>
      <c r="N32" t="s">
        <v>51</v>
      </c>
    </row>
    <row r="33" spans="2:14">
      <c r="C33" t="s">
        <v>17</v>
      </c>
      <c r="E33">
        <f t="shared" si="8"/>
        <v>2916</v>
      </c>
      <c r="F33">
        <f>E33*0.07*$J$1</f>
        <v>25515.000000000004</v>
      </c>
      <c r="G33">
        <f t="shared" si="9"/>
        <v>36190</v>
      </c>
      <c r="H33">
        <f t="shared" si="5"/>
        <v>364500</v>
      </c>
      <c r="I33">
        <f>I32+H33</f>
        <v>546500</v>
      </c>
      <c r="J33">
        <f>G33+28000</f>
        <v>64190</v>
      </c>
      <c r="K33">
        <v>1500</v>
      </c>
      <c r="L33">
        <f t="shared" si="7"/>
        <v>65690</v>
      </c>
      <c r="N33" t="s">
        <v>45</v>
      </c>
    </row>
    <row r="35" spans="2:14">
      <c r="B35" t="s">
        <v>49</v>
      </c>
      <c r="J35" t="s">
        <v>36</v>
      </c>
    </row>
    <row r="36" spans="2:14">
      <c r="B36" t="s">
        <v>4</v>
      </c>
      <c r="F36" t="s">
        <v>23</v>
      </c>
      <c r="G36" t="s">
        <v>24</v>
      </c>
      <c r="H36" t="s">
        <v>21</v>
      </c>
      <c r="I36" t="s">
        <v>22</v>
      </c>
      <c r="K36" t="s">
        <v>37</v>
      </c>
      <c r="L36" t="s">
        <v>38</v>
      </c>
      <c r="N36" t="s">
        <v>40</v>
      </c>
    </row>
    <row r="37" spans="2:14">
      <c r="C37" t="s">
        <v>11</v>
      </c>
      <c r="E37">
        <v>5</v>
      </c>
      <c r="F37">
        <f>E37*0.02*$J$1</f>
        <v>12.5</v>
      </c>
      <c r="G37">
        <f>F37</f>
        <v>12.5</v>
      </c>
      <c r="H37">
        <f>E37*$J$1</f>
        <v>625</v>
      </c>
      <c r="I37">
        <f>H37</f>
        <v>625</v>
      </c>
      <c r="J37">
        <f>G37</f>
        <v>12.5</v>
      </c>
      <c r="K37">
        <v>0</v>
      </c>
      <c r="L37">
        <f>J37+K37</f>
        <v>12.5</v>
      </c>
      <c r="N37" t="s">
        <v>41</v>
      </c>
    </row>
    <row r="38" spans="2:14">
      <c r="C38" t="s">
        <v>12</v>
      </c>
      <c r="E38">
        <f>E37*3</f>
        <v>15</v>
      </c>
      <c r="F38">
        <f>E38*0.03*$J$1</f>
        <v>56.249999999999993</v>
      </c>
      <c r="G38">
        <f>G37+F38</f>
        <v>68.75</v>
      </c>
      <c r="H38">
        <f t="shared" ref="H38:H43" si="11">E38*$J$1</f>
        <v>1875</v>
      </c>
      <c r="I38">
        <f>I37+H38</f>
        <v>2500</v>
      </c>
      <c r="J38">
        <f t="shared" ref="J38:J39" si="12">G38</f>
        <v>68.75</v>
      </c>
      <c r="K38">
        <v>50</v>
      </c>
      <c r="L38">
        <f t="shared" ref="L38:L43" si="13">J38+K38</f>
        <v>118.75</v>
      </c>
      <c r="N38" t="s">
        <v>42</v>
      </c>
    </row>
    <row r="39" spans="2:14">
      <c r="C39" t="s">
        <v>13</v>
      </c>
      <c r="E39">
        <f t="shared" ref="E39:E43" si="14">E38*3</f>
        <v>45</v>
      </c>
      <c r="F39">
        <f>E39*0.05*$J$1</f>
        <v>281.25</v>
      </c>
      <c r="G39">
        <f t="shared" ref="G39:G43" si="15">G38+F39</f>
        <v>350</v>
      </c>
      <c r="H39">
        <f t="shared" si="11"/>
        <v>5625</v>
      </c>
      <c r="I39">
        <f t="shared" ref="I39:I42" si="16">I38+H39</f>
        <v>8125</v>
      </c>
      <c r="J39">
        <f t="shared" si="12"/>
        <v>350</v>
      </c>
      <c r="K39">
        <v>250</v>
      </c>
      <c r="L39">
        <f t="shared" si="13"/>
        <v>600</v>
      </c>
      <c r="N39" t="s">
        <v>43</v>
      </c>
    </row>
    <row r="40" spans="2:14">
      <c r="C40" t="s">
        <v>14</v>
      </c>
      <c r="E40">
        <f t="shared" si="14"/>
        <v>135</v>
      </c>
      <c r="F40">
        <f>E40*0.05*$J$1</f>
        <v>843.75</v>
      </c>
      <c r="G40">
        <f t="shared" si="15"/>
        <v>1193.75</v>
      </c>
      <c r="H40">
        <f t="shared" si="11"/>
        <v>16875</v>
      </c>
      <c r="I40">
        <f t="shared" si="16"/>
        <v>25000</v>
      </c>
      <c r="J40">
        <f>G40+150</f>
        <v>1343.75</v>
      </c>
      <c r="K40">
        <v>1500</v>
      </c>
      <c r="L40">
        <f t="shared" si="13"/>
        <v>2843.75</v>
      </c>
      <c r="N40" t="s">
        <v>32</v>
      </c>
    </row>
    <row r="41" spans="2:14">
      <c r="C41" t="s">
        <v>15</v>
      </c>
      <c r="E41">
        <f t="shared" si="14"/>
        <v>405</v>
      </c>
      <c r="F41">
        <f>E41*0.06*$J$1</f>
        <v>3037.5</v>
      </c>
      <c r="G41">
        <f t="shared" si="15"/>
        <v>4231.25</v>
      </c>
      <c r="H41">
        <f t="shared" si="11"/>
        <v>50625</v>
      </c>
      <c r="I41">
        <f t="shared" si="16"/>
        <v>75625</v>
      </c>
      <c r="J41">
        <f>G41+7000</f>
        <v>11231.25</v>
      </c>
      <c r="K41">
        <v>1500</v>
      </c>
      <c r="L41">
        <f t="shared" si="13"/>
        <v>12731.25</v>
      </c>
      <c r="N41" t="s">
        <v>48</v>
      </c>
    </row>
    <row r="42" spans="2:14">
      <c r="C42" t="s">
        <v>16</v>
      </c>
      <c r="E42">
        <f t="shared" si="14"/>
        <v>1215</v>
      </c>
      <c r="F42">
        <f>E42*0.06*$J$1</f>
        <v>9112.4999999999982</v>
      </c>
      <c r="G42">
        <f t="shared" si="15"/>
        <v>13343.749999999998</v>
      </c>
      <c r="H42">
        <f t="shared" si="11"/>
        <v>151875</v>
      </c>
      <c r="I42">
        <f t="shared" si="16"/>
        <v>227500</v>
      </c>
      <c r="J42">
        <f>G42+16000</f>
        <v>29343.75</v>
      </c>
      <c r="K42">
        <v>1500</v>
      </c>
      <c r="L42">
        <f t="shared" si="13"/>
        <v>30843.75</v>
      </c>
      <c r="N42" t="s">
        <v>52</v>
      </c>
    </row>
    <row r="43" spans="2:14">
      <c r="C43" t="s">
        <v>17</v>
      </c>
      <c r="E43">
        <f t="shared" si="14"/>
        <v>3645</v>
      </c>
      <c r="F43">
        <f>E43*0.07*$J$1</f>
        <v>31893.750000000004</v>
      </c>
      <c r="G43">
        <f t="shared" si="15"/>
        <v>45237.5</v>
      </c>
      <c r="H43">
        <f t="shared" si="11"/>
        <v>455625</v>
      </c>
      <c r="I43">
        <f>I42+H43</f>
        <v>683125</v>
      </c>
      <c r="J43">
        <f>G43+16000</f>
        <v>61237.5</v>
      </c>
      <c r="K43">
        <v>1500</v>
      </c>
      <c r="L43">
        <f t="shared" si="13"/>
        <v>62737.5</v>
      </c>
      <c r="N43" t="s">
        <v>52</v>
      </c>
    </row>
    <row r="45" spans="2:14">
      <c r="B45" t="s">
        <v>57</v>
      </c>
      <c r="J45" t="s">
        <v>36</v>
      </c>
    </row>
    <row r="46" spans="2:14">
      <c r="B46" t="s">
        <v>4</v>
      </c>
      <c r="F46" t="s">
        <v>23</v>
      </c>
      <c r="G46" t="s">
        <v>24</v>
      </c>
      <c r="H46" t="s">
        <v>21</v>
      </c>
      <c r="I46" t="s">
        <v>22</v>
      </c>
      <c r="K46" t="s">
        <v>37</v>
      </c>
      <c r="L46" t="s">
        <v>38</v>
      </c>
      <c r="N46" t="s">
        <v>40</v>
      </c>
    </row>
    <row r="47" spans="2:14">
      <c r="C47" t="s">
        <v>11</v>
      </c>
      <c r="E47">
        <v>6</v>
      </c>
      <c r="F47">
        <f>E47*0.02*$J$1</f>
        <v>15</v>
      </c>
      <c r="G47">
        <f>F47</f>
        <v>15</v>
      </c>
      <c r="H47">
        <f>E47*$J$1</f>
        <v>750</v>
      </c>
      <c r="I47">
        <f>H47</f>
        <v>750</v>
      </c>
      <c r="J47">
        <f>G47</f>
        <v>15</v>
      </c>
      <c r="K47">
        <v>0</v>
      </c>
      <c r="L47">
        <f>J47+K47</f>
        <v>15</v>
      </c>
      <c r="N47" t="s">
        <v>41</v>
      </c>
    </row>
    <row r="48" spans="2:14">
      <c r="C48" t="s">
        <v>12</v>
      </c>
      <c r="E48">
        <f>E47*3</f>
        <v>18</v>
      </c>
      <c r="F48">
        <f>E48*0.03*$J$1</f>
        <v>67.5</v>
      </c>
      <c r="G48">
        <f>G47+F48</f>
        <v>82.5</v>
      </c>
      <c r="H48">
        <f t="shared" ref="H48:H53" si="17">E48*$J$1</f>
        <v>2250</v>
      </c>
      <c r="I48">
        <f>I47+H48</f>
        <v>3000</v>
      </c>
      <c r="J48">
        <f t="shared" ref="J48:J49" si="18">G48</f>
        <v>82.5</v>
      </c>
      <c r="K48">
        <v>50</v>
      </c>
      <c r="L48">
        <f t="shared" ref="L48:L53" si="19">J48+K48</f>
        <v>132.5</v>
      </c>
      <c r="N48" t="s">
        <v>42</v>
      </c>
    </row>
    <row r="49" spans="2:17">
      <c r="C49" t="s">
        <v>13</v>
      </c>
      <c r="E49">
        <f t="shared" ref="E49:E53" si="20">E48*3</f>
        <v>54</v>
      </c>
      <c r="F49">
        <f>E49*0.05*$J$1</f>
        <v>337.5</v>
      </c>
      <c r="G49">
        <f t="shared" ref="G49:G53" si="21">G48+F49</f>
        <v>420</v>
      </c>
      <c r="H49">
        <f t="shared" si="17"/>
        <v>6750</v>
      </c>
      <c r="I49">
        <f t="shared" ref="I49:I52" si="22">I48+H49</f>
        <v>9750</v>
      </c>
      <c r="J49">
        <f t="shared" si="18"/>
        <v>420</v>
      </c>
      <c r="K49">
        <v>250</v>
      </c>
      <c r="L49">
        <f t="shared" si="19"/>
        <v>670</v>
      </c>
      <c r="N49" t="s">
        <v>43</v>
      </c>
    </row>
    <row r="50" spans="2:17">
      <c r="C50" t="s">
        <v>14</v>
      </c>
      <c r="E50">
        <f t="shared" si="20"/>
        <v>162</v>
      </c>
      <c r="F50">
        <f>E50*0.05*$J$1</f>
        <v>1012.5</v>
      </c>
      <c r="G50">
        <f t="shared" si="21"/>
        <v>1432.5</v>
      </c>
      <c r="H50">
        <f t="shared" si="17"/>
        <v>20250</v>
      </c>
      <c r="I50">
        <f t="shared" si="22"/>
        <v>30000</v>
      </c>
      <c r="J50">
        <f>G50+150</f>
        <v>1582.5</v>
      </c>
      <c r="K50">
        <v>1500</v>
      </c>
      <c r="L50">
        <f t="shared" si="19"/>
        <v>3082.5</v>
      </c>
      <c r="N50" t="s">
        <v>32</v>
      </c>
    </row>
    <row r="51" spans="2:17">
      <c r="C51" t="s">
        <v>15</v>
      </c>
      <c r="E51">
        <f t="shared" si="20"/>
        <v>486</v>
      </c>
      <c r="F51">
        <f>E51*0.06*$J$1</f>
        <v>3645</v>
      </c>
      <c r="G51">
        <f t="shared" si="21"/>
        <v>5077.5</v>
      </c>
      <c r="H51">
        <f t="shared" si="17"/>
        <v>60750</v>
      </c>
      <c r="I51">
        <f t="shared" si="22"/>
        <v>90750</v>
      </c>
      <c r="J51">
        <f>G51+7000</f>
        <v>12077.5</v>
      </c>
      <c r="K51">
        <v>1500</v>
      </c>
      <c r="L51">
        <f t="shared" si="19"/>
        <v>13577.5</v>
      </c>
      <c r="N51" t="s">
        <v>48</v>
      </c>
    </row>
    <row r="52" spans="2:17">
      <c r="C52" t="s">
        <v>16</v>
      </c>
      <c r="E52">
        <f t="shared" si="20"/>
        <v>1458</v>
      </c>
      <c r="F52">
        <f>E52*0.06*$J$1</f>
        <v>10934.999999999998</v>
      </c>
      <c r="G52">
        <f t="shared" si="21"/>
        <v>16012.499999999998</v>
      </c>
      <c r="H52">
        <f t="shared" si="17"/>
        <v>182250</v>
      </c>
      <c r="I52">
        <f t="shared" si="22"/>
        <v>273000</v>
      </c>
      <c r="J52">
        <f>G52+16000</f>
        <v>32012.5</v>
      </c>
      <c r="K52">
        <v>1500</v>
      </c>
      <c r="L52">
        <f t="shared" si="19"/>
        <v>33512.5</v>
      </c>
      <c r="N52" t="s">
        <v>52</v>
      </c>
    </row>
    <row r="53" spans="2:17">
      <c r="C53" t="s">
        <v>17</v>
      </c>
      <c r="E53">
        <f t="shared" si="20"/>
        <v>4374</v>
      </c>
      <c r="F53">
        <f>E53*0.07*$J$1</f>
        <v>38272.5</v>
      </c>
      <c r="G53">
        <f t="shared" si="21"/>
        <v>54285</v>
      </c>
      <c r="H53">
        <f t="shared" si="17"/>
        <v>546750</v>
      </c>
      <c r="I53">
        <f>I52+H53</f>
        <v>819750</v>
      </c>
      <c r="J53">
        <f>G53+28000</f>
        <v>82285</v>
      </c>
      <c r="K53">
        <v>1500</v>
      </c>
      <c r="L53">
        <f t="shared" si="19"/>
        <v>83785</v>
      </c>
      <c r="N53" t="s">
        <v>58</v>
      </c>
    </row>
    <row r="54" spans="2:17">
      <c r="E54" t="s">
        <v>90</v>
      </c>
      <c r="F54" t="s">
        <v>25</v>
      </c>
      <c r="G54" t="s">
        <v>29</v>
      </c>
      <c r="H54" t="s">
        <v>30</v>
      </c>
      <c r="I54" t="s">
        <v>33</v>
      </c>
      <c r="J54" t="s">
        <v>34</v>
      </c>
      <c r="K54" t="s">
        <v>55</v>
      </c>
    </row>
    <row r="55" spans="2:17">
      <c r="B55">
        <v>125</v>
      </c>
      <c r="E55" t="s">
        <v>91</v>
      </c>
      <c r="F55" t="s">
        <v>26</v>
      </c>
      <c r="G55">
        <v>3</v>
      </c>
      <c r="H55" s="4">
        <v>500</v>
      </c>
    </row>
    <row r="56" spans="2:17">
      <c r="B56">
        <v>150</v>
      </c>
      <c r="E56" t="s">
        <v>91</v>
      </c>
      <c r="F56" t="s">
        <v>26</v>
      </c>
      <c r="G56">
        <v>4</v>
      </c>
      <c r="H56" s="4">
        <v>2500</v>
      </c>
      <c r="I56" t="s">
        <v>53</v>
      </c>
      <c r="K56">
        <v>3</v>
      </c>
    </row>
    <row r="57" spans="2:17">
      <c r="B57">
        <v>175</v>
      </c>
      <c r="E57" t="s">
        <v>91</v>
      </c>
      <c r="F57" t="s">
        <v>26</v>
      </c>
      <c r="G57">
        <v>5</v>
      </c>
      <c r="H57" s="4">
        <v>3000</v>
      </c>
      <c r="I57" t="s">
        <v>43</v>
      </c>
      <c r="K57">
        <v>6</v>
      </c>
    </row>
    <row r="58" spans="2:17">
      <c r="B58">
        <v>200</v>
      </c>
      <c r="E58" t="s">
        <v>91</v>
      </c>
      <c r="F58" t="s">
        <v>26</v>
      </c>
      <c r="G58">
        <v>6</v>
      </c>
      <c r="H58" s="4">
        <v>3500</v>
      </c>
      <c r="I58" t="s">
        <v>43</v>
      </c>
      <c r="K58">
        <v>6</v>
      </c>
    </row>
    <row r="59" spans="2:17">
      <c r="B59">
        <v>225</v>
      </c>
      <c r="E59" t="s">
        <v>91</v>
      </c>
      <c r="F59" t="s">
        <v>26</v>
      </c>
      <c r="G59">
        <v>7</v>
      </c>
      <c r="H59" s="4">
        <v>4000</v>
      </c>
      <c r="I59" t="s">
        <v>43</v>
      </c>
      <c r="K59">
        <v>6</v>
      </c>
    </row>
    <row r="60" spans="2:17">
      <c r="B60">
        <v>300</v>
      </c>
      <c r="E60" t="s">
        <v>91</v>
      </c>
      <c r="F60" t="s">
        <v>27</v>
      </c>
      <c r="G60">
        <v>6</v>
      </c>
      <c r="H60" s="4">
        <v>1500</v>
      </c>
      <c r="I60" t="s">
        <v>42</v>
      </c>
      <c r="K60">
        <v>6</v>
      </c>
      <c r="L60" t="s">
        <v>31</v>
      </c>
    </row>
    <row r="61" spans="2:17">
      <c r="B61">
        <v>400</v>
      </c>
      <c r="E61" t="s">
        <v>91</v>
      </c>
      <c r="F61" t="s">
        <v>27</v>
      </c>
      <c r="G61">
        <v>3</v>
      </c>
      <c r="H61" s="4">
        <v>2500</v>
      </c>
      <c r="I61" t="s">
        <v>53</v>
      </c>
      <c r="K61">
        <v>6</v>
      </c>
    </row>
    <row r="62" spans="2:17">
      <c r="B62">
        <v>500</v>
      </c>
      <c r="E62" t="s">
        <v>87</v>
      </c>
      <c r="F62" t="s">
        <v>27</v>
      </c>
      <c r="G62">
        <v>3</v>
      </c>
      <c r="H62" s="4">
        <v>5000</v>
      </c>
      <c r="I62" t="s">
        <v>43</v>
      </c>
      <c r="K62">
        <v>6</v>
      </c>
    </row>
    <row r="63" spans="2:17">
      <c r="B63">
        <v>750</v>
      </c>
      <c r="E63" t="s">
        <v>87</v>
      </c>
      <c r="F63" t="s">
        <v>27</v>
      </c>
      <c r="G63">
        <v>3</v>
      </c>
      <c r="H63" s="4">
        <v>10000</v>
      </c>
      <c r="I63" t="s">
        <v>54</v>
      </c>
      <c r="K63">
        <v>8</v>
      </c>
      <c r="M63" t="s">
        <v>83</v>
      </c>
      <c r="N63" t="s">
        <v>77</v>
      </c>
      <c r="O63" t="s">
        <v>79</v>
      </c>
      <c r="P63" t="s">
        <v>80</v>
      </c>
      <c r="Q63" t="s">
        <v>82</v>
      </c>
    </row>
    <row r="64" spans="2:17">
      <c r="B64">
        <v>1000</v>
      </c>
      <c r="E64" t="s">
        <v>87</v>
      </c>
      <c r="F64" t="s">
        <v>27</v>
      </c>
      <c r="G64">
        <v>3</v>
      </c>
      <c r="H64" s="4">
        <v>15000</v>
      </c>
      <c r="I64" t="s">
        <v>32</v>
      </c>
      <c r="J64">
        <v>150</v>
      </c>
      <c r="K64">
        <v>13</v>
      </c>
      <c r="M64">
        <v>1</v>
      </c>
      <c r="N64" t="s">
        <v>81</v>
      </c>
      <c r="O64">
        <v>1</v>
      </c>
      <c r="P64">
        <v>50</v>
      </c>
      <c r="Q64">
        <f>P64</f>
        <v>50</v>
      </c>
    </row>
    <row r="65" spans="2:17">
      <c r="B65">
        <v>1250</v>
      </c>
      <c r="E65" t="s">
        <v>87</v>
      </c>
      <c r="F65" t="s">
        <v>27</v>
      </c>
      <c r="G65">
        <v>3</v>
      </c>
      <c r="H65" s="4">
        <v>20000</v>
      </c>
      <c r="I65" t="s">
        <v>32</v>
      </c>
      <c r="J65">
        <v>150</v>
      </c>
      <c r="K65">
        <v>13</v>
      </c>
      <c r="M65">
        <v>2</v>
      </c>
      <c r="N65" t="s">
        <v>78</v>
      </c>
      <c r="O65">
        <v>2</v>
      </c>
      <c r="P65">
        <v>500</v>
      </c>
      <c r="Q65">
        <f t="shared" ref="Q65:Q68" si="23">P65</f>
        <v>500</v>
      </c>
    </row>
    <row r="66" spans="2:17">
      <c r="B66">
        <v>1500</v>
      </c>
      <c r="E66" t="s">
        <v>89</v>
      </c>
      <c r="F66" t="s">
        <v>28</v>
      </c>
      <c r="G66">
        <v>3</v>
      </c>
      <c r="H66" s="4">
        <v>23000</v>
      </c>
      <c r="I66" t="s">
        <v>32</v>
      </c>
      <c r="J66">
        <v>750</v>
      </c>
      <c r="K66">
        <v>6</v>
      </c>
      <c r="M66">
        <v>3</v>
      </c>
      <c r="N66" t="s">
        <v>42</v>
      </c>
      <c r="O66">
        <v>2</v>
      </c>
      <c r="P66">
        <v>1000</v>
      </c>
      <c r="Q66">
        <f t="shared" si="23"/>
        <v>1000</v>
      </c>
    </row>
    <row r="67" spans="2:17">
      <c r="B67">
        <v>1750</v>
      </c>
      <c r="E67" t="s">
        <v>89</v>
      </c>
      <c r="F67" t="s">
        <v>28</v>
      </c>
      <c r="G67">
        <v>3</v>
      </c>
      <c r="H67" s="4">
        <v>5000</v>
      </c>
      <c r="I67" t="s">
        <v>43</v>
      </c>
      <c r="K67">
        <v>7</v>
      </c>
      <c r="M67">
        <v>4</v>
      </c>
      <c r="N67" t="s">
        <v>53</v>
      </c>
      <c r="O67">
        <v>3</v>
      </c>
      <c r="P67">
        <v>2000</v>
      </c>
      <c r="Q67">
        <f t="shared" si="23"/>
        <v>2000</v>
      </c>
    </row>
    <row r="68" spans="2:17">
      <c r="B68">
        <v>2000</v>
      </c>
      <c r="E68" t="s">
        <v>89</v>
      </c>
      <c r="F68" t="s">
        <v>28</v>
      </c>
      <c r="G68">
        <v>3</v>
      </c>
      <c r="H68" s="4">
        <v>10000</v>
      </c>
      <c r="I68" t="s">
        <v>54</v>
      </c>
      <c r="K68">
        <v>9</v>
      </c>
      <c r="M68">
        <v>5</v>
      </c>
      <c r="N68" t="s">
        <v>43</v>
      </c>
      <c r="O68">
        <v>6</v>
      </c>
      <c r="P68">
        <v>3000</v>
      </c>
      <c r="Q68">
        <f t="shared" si="23"/>
        <v>3000</v>
      </c>
    </row>
    <row r="69" spans="2:17">
      <c r="B69">
        <v>2500</v>
      </c>
      <c r="E69" t="s">
        <v>89</v>
      </c>
      <c r="F69" t="s">
        <v>28</v>
      </c>
      <c r="G69">
        <v>3</v>
      </c>
      <c r="H69" s="4">
        <v>15000</v>
      </c>
      <c r="I69" t="s">
        <v>32</v>
      </c>
      <c r="J69">
        <v>150</v>
      </c>
      <c r="K69">
        <v>13</v>
      </c>
      <c r="M69">
        <v>6</v>
      </c>
      <c r="N69" t="s">
        <v>54</v>
      </c>
      <c r="O69">
        <v>9</v>
      </c>
      <c r="P69">
        <v>5000</v>
      </c>
      <c r="Q69">
        <v>10000</v>
      </c>
    </row>
    <row r="70" spans="2:17">
      <c r="B70">
        <v>3000</v>
      </c>
      <c r="E70" t="s">
        <v>89</v>
      </c>
      <c r="F70" t="s">
        <v>28</v>
      </c>
      <c r="G70">
        <v>3</v>
      </c>
      <c r="H70" s="4">
        <v>25000</v>
      </c>
      <c r="I70" t="s">
        <v>32</v>
      </c>
      <c r="J70">
        <v>150</v>
      </c>
      <c r="K70">
        <v>13</v>
      </c>
      <c r="M70">
        <v>7</v>
      </c>
      <c r="N70" t="s">
        <v>32</v>
      </c>
      <c r="O70">
        <v>13</v>
      </c>
      <c r="P70">
        <v>9000</v>
      </c>
      <c r="Q70">
        <v>15000</v>
      </c>
    </row>
    <row r="71" spans="2:17">
      <c r="B71">
        <v>3500</v>
      </c>
      <c r="E71" t="s">
        <v>89</v>
      </c>
      <c r="F71" t="s">
        <v>28</v>
      </c>
      <c r="G71">
        <v>3</v>
      </c>
      <c r="H71" s="4">
        <v>35000</v>
      </c>
      <c r="I71" t="s">
        <v>35</v>
      </c>
      <c r="K71">
        <v>15</v>
      </c>
      <c r="M71">
        <v>8</v>
      </c>
      <c r="N71" t="s">
        <v>35</v>
      </c>
      <c r="O71">
        <v>15</v>
      </c>
      <c r="P71">
        <v>15000</v>
      </c>
      <c r="Q71">
        <v>25000</v>
      </c>
    </row>
    <row r="72" spans="2:17">
      <c r="B72">
        <v>4000</v>
      </c>
      <c r="E72" t="s">
        <v>89</v>
      </c>
      <c r="F72" t="s">
        <v>28</v>
      </c>
      <c r="G72">
        <v>3</v>
      </c>
      <c r="H72" s="4">
        <v>37500</v>
      </c>
      <c r="I72" t="s">
        <v>35</v>
      </c>
      <c r="K72">
        <v>17</v>
      </c>
      <c r="M72">
        <v>9</v>
      </c>
      <c r="N72" t="s">
        <v>44</v>
      </c>
      <c r="O72">
        <v>23</v>
      </c>
      <c r="P72">
        <v>27000</v>
      </c>
      <c r="Q72">
        <v>40000</v>
      </c>
    </row>
    <row r="73" spans="2:17">
      <c r="B73">
        <v>4500</v>
      </c>
      <c r="E73" t="s">
        <v>89</v>
      </c>
      <c r="F73" t="s">
        <v>28</v>
      </c>
      <c r="G73">
        <v>3</v>
      </c>
      <c r="H73" s="4">
        <v>40000</v>
      </c>
      <c r="I73" t="s">
        <v>35</v>
      </c>
      <c r="K73">
        <v>20</v>
      </c>
      <c r="M73">
        <v>10</v>
      </c>
      <c r="N73" t="s">
        <v>48</v>
      </c>
      <c r="O73">
        <v>23</v>
      </c>
      <c r="P73">
        <v>36000</v>
      </c>
      <c r="Q73">
        <v>50000</v>
      </c>
    </row>
    <row r="74" spans="2:17">
      <c r="B74">
        <v>5000</v>
      </c>
      <c r="E74" t="s">
        <v>89</v>
      </c>
      <c r="F74" t="s">
        <v>28</v>
      </c>
      <c r="G74">
        <v>3</v>
      </c>
      <c r="H74" s="4">
        <v>40001</v>
      </c>
      <c r="I74" t="s">
        <v>44</v>
      </c>
      <c r="K74">
        <v>23</v>
      </c>
      <c r="M74">
        <v>11</v>
      </c>
      <c r="N74" t="s">
        <v>50</v>
      </c>
      <c r="O74">
        <v>32</v>
      </c>
      <c r="P74">
        <v>75000</v>
      </c>
      <c r="Q74">
        <v>100000</v>
      </c>
    </row>
    <row r="75" spans="2:17">
      <c r="B75">
        <v>6000</v>
      </c>
      <c r="E75" t="s">
        <v>88</v>
      </c>
      <c r="F75" t="s">
        <v>28</v>
      </c>
      <c r="G75">
        <v>3</v>
      </c>
      <c r="H75" s="4">
        <v>45000</v>
      </c>
      <c r="I75" t="s">
        <v>44</v>
      </c>
      <c r="K75">
        <v>24</v>
      </c>
      <c r="M75">
        <v>12</v>
      </c>
      <c r="N75" t="s">
        <v>56</v>
      </c>
      <c r="O75">
        <v>37</v>
      </c>
      <c r="P75">
        <f>P72*6</f>
        <v>162000</v>
      </c>
      <c r="Q75">
        <v>250000</v>
      </c>
    </row>
    <row r="76" spans="2:17">
      <c r="B76">
        <v>7000</v>
      </c>
      <c r="E76" t="s">
        <v>88</v>
      </c>
      <c r="F76" s="3" t="s">
        <v>28</v>
      </c>
      <c r="G76">
        <v>3</v>
      </c>
      <c r="H76" s="4">
        <v>50000</v>
      </c>
      <c r="I76" t="s">
        <v>44</v>
      </c>
      <c r="K76">
        <v>25</v>
      </c>
    </row>
    <row r="77" spans="2:17">
      <c r="B77">
        <v>8000</v>
      </c>
      <c r="E77" t="s">
        <v>88</v>
      </c>
      <c r="F77" s="3" t="s">
        <v>28</v>
      </c>
      <c r="G77">
        <v>3</v>
      </c>
      <c r="H77" s="4">
        <v>55000</v>
      </c>
      <c r="I77" t="s">
        <v>44</v>
      </c>
      <c r="K77">
        <v>26</v>
      </c>
    </row>
    <row r="78" spans="2:17">
      <c r="B78">
        <v>9000</v>
      </c>
      <c r="E78" t="s">
        <v>88</v>
      </c>
      <c r="F78" s="3" t="s">
        <v>28</v>
      </c>
      <c r="G78">
        <v>3</v>
      </c>
      <c r="H78" s="4">
        <v>60000</v>
      </c>
      <c r="I78" t="s">
        <v>44</v>
      </c>
      <c r="K78">
        <v>27</v>
      </c>
    </row>
    <row r="79" spans="2:17">
      <c r="B79">
        <v>10000</v>
      </c>
      <c r="E79" t="s">
        <v>88</v>
      </c>
      <c r="F79" s="3" t="s">
        <v>28</v>
      </c>
      <c r="G79">
        <v>3</v>
      </c>
      <c r="H79" s="4">
        <v>65000</v>
      </c>
      <c r="I79" t="s">
        <v>44</v>
      </c>
      <c r="K79">
        <v>28</v>
      </c>
    </row>
    <row r="80" spans="2:17">
      <c r="B80">
        <v>12500</v>
      </c>
      <c r="E80" t="s">
        <v>89</v>
      </c>
      <c r="F80" s="3" t="s">
        <v>28</v>
      </c>
      <c r="G80">
        <v>3</v>
      </c>
      <c r="H80" s="4">
        <v>60000</v>
      </c>
      <c r="I80" t="s">
        <v>48</v>
      </c>
      <c r="K80">
        <v>23</v>
      </c>
    </row>
    <row r="81" spans="2:11">
      <c r="B81">
        <v>15000</v>
      </c>
      <c r="E81" t="s">
        <v>89</v>
      </c>
      <c r="F81" t="s">
        <v>28</v>
      </c>
      <c r="G81">
        <v>3</v>
      </c>
      <c r="H81" s="4">
        <v>80000</v>
      </c>
      <c r="I81" t="s">
        <v>48</v>
      </c>
      <c r="K81">
        <v>26</v>
      </c>
    </row>
    <row r="82" spans="2:11">
      <c r="B82">
        <v>20000</v>
      </c>
      <c r="E82" t="s">
        <v>89</v>
      </c>
      <c r="F82" t="s">
        <v>28</v>
      </c>
      <c r="G82">
        <v>3</v>
      </c>
      <c r="H82" s="4">
        <v>150000</v>
      </c>
      <c r="I82" t="s">
        <v>48</v>
      </c>
      <c r="K82">
        <v>30</v>
      </c>
    </row>
    <row r="83" spans="2:11">
      <c r="B83">
        <v>30000</v>
      </c>
      <c r="E83" t="s">
        <v>89</v>
      </c>
      <c r="F83" t="s">
        <v>28</v>
      </c>
      <c r="G83">
        <v>3</v>
      </c>
      <c r="H83" s="4">
        <v>227000</v>
      </c>
      <c r="I83" t="s">
        <v>50</v>
      </c>
      <c r="K83">
        <v>33</v>
      </c>
    </row>
    <row r="84" spans="2:11">
      <c r="B84">
        <v>40000</v>
      </c>
      <c r="E84" t="s">
        <v>89</v>
      </c>
      <c r="F84" t="s">
        <v>28</v>
      </c>
      <c r="G84">
        <v>3</v>
      </c>
      <c r="H84" s="4">
        <v>400000</v>
      </c>
      <c r="I84" t="s">
        <v>50</v>
      </c>
      <c r="K84">
        <v>34</v>
      </c>
    </row>
    <row r="85" spans="2:11">
      <c r="B85">
        <v>50000</v>
      </c>
      <c r="E85" t="s">
        <v>89</v>
      </c>
      <c r="F85" s="3" t="s">
        <v>28</v>
      </c>
      <c r="G85">
        <v>3</v>
      </c>
      <c r="H85" s="4">
        <v>550000</v>
      </c>
      <c r="I85" t="s">
        <v>50</v>
      </c>
      <c r="K85">
        <v>36</v>
      </c>
    </row>
    <row r="86" spans="2:11">
      <c r="B86">
        <v>75000</v>
      </c>
      <c r="E86" t="s">
        <v>89</v>
      </c>
      <c r="F86" s="3" t="s">
        <v>28</v>
      </c>
      <c r="G86">
        <v>3</v>
      </c>
      <c r="H86" s="4">
        <v>700000</v>
      </c>
      <c r="I86" t="s">
        <v>50</v>
      </c>
      <c r="K86">
        <v>38</v>
      </c>
    </row>
    <row r="87" spans="2:11">
      <c r="B87">
        <v>100000</v>
      </c>
      <c r="E87" t="s">
        <v>89</v>
      </c>
      <c r="F87" s="3" t="s">
        <v>39</v>
      </c>
      <c r="G87">
        <v>3</v>
      </c>
      <c r="H87" s="4">
        <v>800000</v>
      </c>
      <c r="I87" t="s">
        <v>56</v>
      </c>
      <c r="K87">
        <v>40</v>
      </c>
    </row>
    <row r="88" spans="2:11">
      <c r="B88">
        <v>125000</v>
      </c>
      <c r="E88" t="s">
        <v>89</v>
      </c>
      <c r="F88" s="3" t="s">
        <v>59</v>
      </c>
      <c r="G88" s="3" t="s">
        <v>59</v>
      </c>
      <c r="H88" s="3" t="s">
        <v>59</v>
      </c>
      <c r="I88" s="3" t="s">
        <v>59</v>
      </c>
      <c r="J88" s="3" t="s">
        <v>59</v>
      </c>
      <c r="K88" s="3" t="s">
        <v>59</v>
      </c>
    </row>
    <row r="89" spans="2:11">
      <c r="B89">
        <v>150000</v>
      </c>
      <c r="E89" t="s">
        <v>89</v>
      </c>
      <c r="F89" s="3" t="s">
        <v>59</v>
      </c>
      <c r="G89" s="3" t="s">
        <v>59</v>
      </c>
      <c r="H89" s="3" t="s">
        <v>59</v>
      </c>
      <c r="I89" s="3" t="s">
        <v>59</v>
      </c>
      <c r="J89" s="3" t="s">
        <v>59</v>
      </c>
      <c r="K89" s="3" t="s">
        <v>59</v>
      </c>
    </row>
    <row r="90" spans="2:11">
      <c r="B90">
        <v>200000</v>
      </c>
      <c r="E90" t="s">
        <v>89</v>
      </c>
      <c r="F90" s="3" t="s">
        <v>59</v>
      </c>
      <c r="G90" s="3" t="s">
        <v>59</v>
      </c>
      <c r="H90" s="3" t="s">
        <v>59</v>
      </c>
      <c r="I90" s="3" t="s">
        <v>59</v>
      </c>
      <c r="J90" s="3" t="s">
        <v>59</v>
      </c>
      <c r="K90" s="3" t="s">
        <v>59</v>
      </c>
    </row>
    <row r="91" spans="2:11">
      <c r="B91">
        <v>10000000000</v>
      </c>
      <c r="E91" t="s">
        <v>89</v>
      </c>
      <c r="F91" s="3" t="s">
        <v>66</v>
      </c>
      <c r="G91" s="3" t="s">
        <v>67</v>
      </c>
      <c r="H91" s="3" t="s">
        <v>68</v>
      </c>
      <c r="I91" s="3" t="s">
        <v>69</v>
      </c>
      <c r="J91" s="3" t="s">
        <v>59</v>
      </c>
      <c r="K91" s="3" t="s">
        <v>70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CALCULATOR</vt:lpstr>
      <vt:lpstr>DATA</vt:lpstr>
    </vt:vector>
  </TitlesOfParts>
  <Company>Utah Valley Dental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Harding</dc:creator>
  <cp:lastModifiedBy>Teresa Harding</cp:lastModifiedBy>
  <dcterms:created xsi:type="dcterms:W3CDTF">2016-01-15T01:52:03Z</dcterms:created>
  <dcterms:modified xsi:type="dcterms:W3CDTF">2016-01-31T03:05:00Z</dcterms:modified>
</cp:coreProperties>
</file>